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mpact Measurement &amp; Reporting\LRNE Annual Impact Reporting\Carbon Enterprise Value\White Paper\"/>
    </mc:Choice>
  </mc:AlternateContent>
  <xr:revisionPtr revIDLastSave="0" documentId="13_ncr:1_{5310CFD6-0C26-4798-8155-C180D7EF3606}" xr6:coauthVersionLast="47" xr6:coauthVersionMax="47" xr10:uidLastSave="{00000000-0000-0000-0000-000000000000}"/>
  <bookViews>
    <workbookView xWindow="-108" yWindow="-108" windowWidth="23256" windowHeight="12456" xr2:uid="{8B7B62B1-B4BA-475B-8593-3359D372E19F}"/>
  </bookViews>
  <sheets>
    <sheet name="Cover" sheetId="1" r:id="rId1"/>
    <sheet name="Carbon Enterprise Value" sheetId="2" r:id="rId2"/>
    <sheet name="Carbon Emissions Avoidance" sheetId="3" r:id="rId3"/>
  </sheets>
  <definedNames>
    <definedName name="_xlnm.Print_Area" localSheetId="0">Cover!$B$2:$L$34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3" l="1"/>
  <c r="I38" i="3" s="1"/>
  <c r="I30" i="3" s="1"/>
  <c r="I31" i="3" s="1"/>
  <c r="G35" i="3" s="1"/>
  <c r="H37" i="3"/>
  <c r="H38" i="3" s="1"/>
  <c r="H30" i="3" s="1"/>
  <c r="H31" i="3" s="1"/>
  <c r="G37" i="3"/>
  <c r="G38" i="3" s="1"/>
  <c r="G30" i="3" s="1"/>
  <c r="G31" i="3" s="1"/>
  <c r="G19" i="3"/>
  <c r="G20" i="3" s="1"/>
  <c r="G22" i="3" s="1"/>
  <c r="G17" i="3"/>
  <c r="L32" i="2"/>
  <c r="L17" i="2"/>
  <c r="G32" i="2"/>
  <c r="H32" i="2" s="1"/>
  <c r="I32" i="2" s="1"/>
  <c r="J32" i="2" s="1"/>
  <c r="K32" i="2" s="1"/>
  <c r="G34" i="2"/>
  <c r="G35" i="2" s="1"/>
  <c r="G19" i="2"/>
  <c r="G20" i="2" s="1"/>
  <c r="L18" i="2"/>
  <c r="G17" i="2"/>
  <c r="H17" i="2" s="1"/>
  <c r="I17" i="2" s="1"/>
  <c r="J17" i="2" s="1"/>
  <c r="K17" i="2" s="1"/>
  <c r="K24" i="2" s="1"/>
  <c r="K25" i="2" s="1"/>
  <c r="K26" i="2" s="1"/>
  <c r="G33" i="3" l="1"/>
  <c r="H39" i="2"/>
  <c r="H40" i="2" s="1"/>
  <c r="H41" i="2" s="1"/>
  <c r="G39" i="2"/>
  <c r="G40" i="2" s="1"/>
  <c r="G41" i="2" s="1"/>
  <c r="J24" i="2"/>
  <c r="I24" i="2"/>
  <c r="G24" i="2"/>
  <c r="G25" i="2" s="1"/>
  <c r="G26" i="2" s="1"/>
  <c r="H24" i="2"/>
  <c r="H25" i="2" l="1"/>
  <c r="H26" i="2" s="1"/>
  <c r="I19" i="2" s="1"/>
  <c r="I20" i="2" s="1"/>
  <c r="H19" i="2"/>
  <c r="H20" i="2" s="1"/>
  <c r="J25" i="2"/>
  <c r="J26" i="2" s="1"/>
  <c r="I25" i="2"/>
  <c r="I26" i="2" s="1"/>
  <c r="L33" i="2"/>
  <c r="H34" i="2"/>
  <c r="H35" i="2" s="1"/>
  <c r="I34" i="2"/>
  <c r="I35" i="2" s="1"/>
  <c r="I39" i="2"/>
  <c r="I40" i="2" s="1"/>
  <c r="I41" i="2" s="1"/>
  <c r="K19" i="2" l="1"/>
  <c r="J19" i="2"/>
  <c r="J20" i="2" s="1"/>
  <c r="J34" i="2"/>
  <c r="J35" i="2" s="1"/>
  <c r="K39" i="2"/>
  <c r="K40" i="2" s="1"/>
  <c r="K41" i="2" s="1"/>
  <c r="J39" i="2"/>
  <c r="J40" i="2" s="1"/>
  <c r="J41" i="2" s="1"/>
  <c r="K34" i="2" s="1"/>
  <c r="K35" i="2" l="1"/>
  <c r="L34" i="2"/>
  <c r="L35" i="2" s="1"/>
  <c r="K20" i="2"/>
  <c r="L19" i="2"/>
  <c r="L20" i="2" s="1"/>
  <c r="G37" i="2" l="1"/>
  <c r="G22" i="2"/>
</calcChain>
</file>

<file path=xl/sharedStrings.xml><?xml version="1.0" encoding="utf-8"?>
<sst xmlns="http://schemas.openxmlformats.org/spreadsheetml/2006/main" count="51" uniqueCount="27">
  <si>
    <t>Assumptions</t>
  </si>
  <si>
    <t>Perpetuity Growth Rate</t>
  </si>
  <si>
    <t>Discount Rate</t>
  </si>
  <si>
    <t>Valuation Date</t>
  </si>
  <si>
    <t>Useful Life of Unit (Years)</t>
  </si>
  <si>
    <t>Carbon Enterprise Value</t>
  </si>
  <si>
    <t>Terminal Multiple</t>
  </si>
  <si>
    <t>Units Sold</t>
  </si>
  <si>
    <t>Years Since Valuation Date</t>
  </si>
  <si>
    <t>Discount Factor</t>
  </si>
  <si>
    <t>Carbon Enterprise Value: Terminal Multiple Method</t>
  </si>
  <si>
    <t>NPV of Avoided Carbon Flows</t>
  </si>
  <si>
    <t>NPV of Carbon Emissions Avoided / Unit (MT)</t>
  </si>
  <si>
    <t>PV of Annual Carbon Emissions Avoidance</t>
  </si>
  <si>
    <t>Annual Carbon Emissions Avoidance</t>
  </si>
  <si>
    <t>Annual Carbon Emsisions Avoidance</t>
  </si>
  <si>
    <t>Cumulative Carbon Emissions Avoidance: 2021-2023</t>
  </si>
  <si>
    <t>Carbon Emissions Avoided / Unit to Date</t>
  </si>
  <si>
    <t>Cumulative Carbon Emissions Avoidance</t>
  </si>
  <si>
    <r>
      <t>Annual CO</t>
    </r>
    <r>
      <rPr>
        <vertAlign val="subscript"/>
        <sz val="8"/>
        <color rgb="FF1A3048"/>
        <rFont val="Futura Std Medium"/>
        <family val="2"/>
      </rPr>
      <t>2</t>
    </r>
    <r>
      <rPr>
        <sz val="8"/>
        <color rgb="FF1A3048"/>
        <rFont val="Futura Std Medium"/>
        <family val="2"/>
      </rPr>
      <t xml:space="preserve"> Emissions Avoided / Unit (MT) </t>
    </r>
  </si>
  <si>
    <t>Carbon Enterprise Value: Perpetuity Growth Rate</t>
  </si>
  <si>
    <r>
      <t>Annual CO</t>
    </r>
    <r>
      <rPr>
        <vertAlign val="subscript"/>
        <sz val="8"/>
        <color rgb="FF1A3048"/>
        <rFont val="Futura Std Medium"/>
        <family val="2"/>
      </rPr>
      <t>2</t>
    </r>
    <r>
      <rPr>
        <sz val="8"/>
        <color rgb="FF1A3048"/>
        <rFont val="Futura Std Medium"/>
        <family val="2"/>
      </rPr>
      <t xml:space="preserve"> Emissions Avoided / Unit (MT)</t>
    </r>
  </si>
  <si>
    <r>
      <rPr>
        <sz val="24"/>
        <color rgb="FFF4A71C"/>
        <rFont val="Futura Std Medium"/>
        <family val="2"/>
      </rPr>
      <t>|</t>
    </r>
    <r>
      <rPr>
        <sz val="24"/>
        <color rgb="FF0A4B80"/>
        <rFont val="Futura Std Medium"/>
        <family val="2"/>
      </rPr>
      <t xml:space="preserve"> Carbon Emissions Avoidance</t>
    </r>
  </si>
  <si>
    <r>
      <rPr>
        <sz val="24"/>
        <color rgb="FFF4A71C"/>
        <rFont val="Futura Std Medium"/>
        <family val="2"/>
      </rPr>
      <t>|</t>
    </r>
    <r>
      <rPr>
        <sz val="24"/>
        <color rgb="FF0A4B80"/>
        <rFont val="Futura Std Medium"/>
        <family val="2"/>
      </rPr>
      <t xml:space="preserve"> Carbon Enterprise Value</t>
    </r>
  </si>
  <si>
    <t xml:space="preserve">
</t>
  </si>
  <si>
    <t>Lime Rock New Energy Carbon Enterprise Value Calculator</t>
  </si>
  <si>
    <r>
      <t>(CO</t>
    </r>
    <r>
      <rPr>
        <i/>
        <vertAlign val="subscript"/>
        <sz val="8"/>
        <color rgb="FF1A3048"/>
        <rFont val="Futura Std Medium"/>
        <family val="2"/>
      </rPr>
      <t>2</t>
    </r>
    <r>
      <rPr>
        <i/>
        <sz val="8"/>
        <color rgb="FF1A3048"/>
        <rFont val="Futura Std Medium"/>
        <family val="2"/>
      </rPr>
      <t xml:space="preserve"> Emissions Avoided in MT)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</si>
</sst>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_);\(0.0%\);0.0%_);@_)"/>
    <numFmt numFmtId="165" formatCode="#,##0.00_);\(#,##0.00\);#,##0.00_);@_)"/>
    <numFmt numFmtId="166" formatCode="#,##0_);\(#,##0\);#,##0_);@_)"/>
    <numFmt numFmtId="167" formatCode="m/d/yy"/>
    <numFmt numFmtId="168" formatCode="yyyy"/>
    <numFmt numFmtId="169" formatCode="0.0\x_);\(0.0\x\);0.0\x_);@_)"/>
    <numFmt numFmtId="170" formatCode="yyyy&quot;E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Futura Std Medium"/>
      <family val="2"/>
    </font>
    <font>
      <b/>
      <sz val="24"/>
      <color rgb="FF0A4B80"/>
      <name val="Futura Std Medium"/>
      <family val="2"/>
    </font>
    <font>
      <sz val="11"/>
      <color rgb="FF0A4B80"/>
      <name val="Futura Std Medium"/>
      <family val="2"/>
    </font>
    <font>
      <sz val="11"/>
      <color rgb="FF0000FF"/>
      <name val="Futura Std Medium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rgb="FF0465A0"/>
      <name val="Futura Std Medium"/>
    </font>
    <font>
      <sz val="8"/>
      <color rgb="FF1A3048"/>
      <name val="Futura Std Medium"/>
      <family val="2"/>
    </font>
    <font>
      <sz val="8"/>
      <color rgb="FF0465A0"/>
      <name val="Futura Std Medium"/>
      <family val="2"/>
    </font>
    <font>
      <vertAlign val="subscript"/>
      <sz val="8"/>
      <color rgb="FF1A3048"/>
      <name val="Futura Std Medium"/>
      <family val="2"/>
    </font>
    <font>
      <sz val="8"/>
      <color theme="1"/>
      <name val="Futura Std Medium"/>
      <family val="2"/>
    </font>
    <font>
      <sz val="10"/>
      <color rgb="FF0465A0"/>
      <name val="Futura Std Medium"/>
      <family val="2"/>
    </font>
    <font>
      <sz val="8"/>
      <color rgb="FF221F1F"/>
      <name val="Futura Std Medium"/>
      <family val="2"/>
    </font>
    <font>
      <b/>
      <sz val="8"/>
      <color rgb="FF1A3048"/>
      <name val="Futura Std Medium"/>
      <family val="2"/>
    </font>
    <font>
      <b/>
      <sz val="8"/>
      <color theme="0"/>
      <name val="Futura Std Medium"/>
      <family val="2"/>
    </font>
    <font>
      <sz val="11"/>
      <color rgb="FF0465A0"/>
      <name val="Futura Std Medium"/>
      <family val="2"/>
    </font>
    <font>
      <b/>
      <sz val="8"/>
      <color theme="1"/>
      <name val="Futura Std Medium"/>
      <family val="2"/>
    </font>
    <font>
      <b/>
      <sz val="11"/>
      <color rgb="FF1A3048"/>
      <name val="Futura Std Medium"/>
      <family val="2"/>
    </font>
    <font>
      <sz val="11"/>
      <color rgb="FF1A3048"/>
      <name val="Futura Std Medium"/>
      <family val="2"/>
    </font>
    <font>
      <sz val="8"/>
      <color rgb="FF1A3048"/>
      <name val="Calibri"/>
      <family val="2"/>
      <scheme val="minor"/>
    </font>
    <font>
      <i/>
      <sz val="8"/>
      <color rgb="FF1A3048"/>
      <name val="Futura Std Medium"/>
      <family val="2"/>
    </font>
    <font>
      <sz val="24"/>
      <color rgb="FF0A4B80"/>
      <name val="Futura Std Medium"/>
      <family val="2"/>
    </font>
    <font>
      <sz val="24"/>
      <color rgb="FFF4A71C"/>
      <name val="Futura Std Medium"/>
      <family val="2"/>
    </font>
    <font>
      <sz val="40"/>
      <color rgb="FF0A4B80"/>
      <name val="Futura Std Medium"/>
      <family val="2"/>
    </font>
    <font>
      <sz val="8"/>
      <color rgb="FF0000FF"/>
      <name val="Futura Std Medium"/>
      <family val="2"/>
    </font>
    <font>
      <i/>
      <vertAlign val="subscript"/>
      <sz val="8"/>
      <color rgb="FF1A3048"/>
      <name val="Futura Std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3048"/>
        <bgColor indexed="64"/>
      </patternFill>
    </fill>
    <fill>
      <patternFill patternType="solid">
        <fgColor rgb="FF0465A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A4B80"/>
      </bottom>
      <diagonal/>
    </border>
    <border>
      <left/>
      <right/>
      <top/>
      <bottom style="thin">
        <color rgb="FF0465A0"/>
      </bottom>
      <diagonal/>
    </border>
    <border>
      <left/>
      <right/>
      <top/>
      <bottom style="thin">
        <color rgb="FFF4A71C"/>
      </bottom>
      <diagonal/>
    </border>
    <border>
      <left/>
      <right/>
      <top style="thin">
        <color rgb="FFF4A71C"/>
      </top>
      <bottom style="thin">
        <color rgb="FFF4A71C"/>
      </bottom>
      <diagonal/>
    </border>
    <border>
      <left/>
      <right/>
      <top style="thin">
        <color rgb="FFF4A71C"/>
      </top>
      <bottom/>
      <diagonal/>
    </border>
    <border>
      <left/>
      <right/>
      <top style="thin">
        <color rgb="FF0465A0"/>
      </top>
      <bottom/>
      <diagonal/>
    </border>
    <border>
      <left style="thick">
        <color rgb="FFF4A71C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/>
    <xf numFmtId="166" fontId="1" fillId="0" borderId="0" xfId="0" applyNumberFormat="1" applyFont="1"/>
    <xf numFmtId="169" fontId="4" fillId="0" borderId="0" xfId="0" applyNumberFormat="1" applyFont="1"/>
    <xf numFmtId="0" fontId="1" fillId="2" borderId="0" xfId="0" applyFont="1" applyFill="1"/>
    <xf numFmtId="0" fontId="3" fillId="2" borderId="0" xfId="0" applyFont="1" applyFill="1" applyAlignment="1">
      <alignment horizontal="centerContinuous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6" fontId="8" fillId="0" borderId="4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 indent="1"/>
    </xf>
    <xf numFmtId="0" fontId="11" fillId="0" borderId="0" xfId="0" applyFont="1"/>
    <xf numFmtId="0" fontId="13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top"/>
    </xf>
    <xf numFmtId="0" fontId="11" fillId="0" borderId="0" xfId="0" applyFont="1" applyAlignment="1">
      <alignment horizontal="right"/>
    </xf>
    <xf numFmtId="166" fontId="11" fillId="0" borderId="0" xfId="0" applyNumberFormat="1" applyFont="1"/>
    <xf numFmtId="0" fontId="15" fillId="3" borderId="0" xfId="0" applyFont="1" applyFill="1" applyAlignment="1">
      <alignment vertical="center"/>
    </xf>
    <xf numFmtId="166" fontId="8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66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13" fillId="0" borderId="6" xfId="0" applyFont="1" applyBorder="1" applyAlignment="1">
      <alignment horizontal="right" vertical="top"/>
    </xf>
    <xf numFmtId="0" fontId="14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66" fontId="11" fillId="0" borderId="5" xfId="0" applyNumberFormat="1" applyFont="1" applyBorder="1" applyAlignment="1">
      <alignment horizontal="center" vertical="center"/>
    </xf>
    <xf numFmtId="166" fontId="15" fillId="3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168" fontId="8" fillId="0" borderId="2" xfId="0" applyNumberFormat="1" applyFont="1" applyBorder="1" applyAlignment="1">
      <alignment horizontal="center" vertical="center"/>
    </xf>
    <xf numFmtId="170" fontId="8" fillId="0" borderId="2" xfId="2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166" fontId="8" fillId="0" borderId="3" xfId="1" applyNumberFormat="1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8" fillId="0" borderId="0" xfId="0" applyFont="1"/>
    <xf numFmtId="166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166" fontId="8" fillId="0" borderId="0" xfId="0" applyNumberFormat="1" applyFont="1"/>
    <xf numFmtId="0" fontId="12" fillId="0" borderId="2" xfId="0" applyFont="1" applyBorder="1" applyAlignment="1">
      <alignment horizontal="centerContinuous"/>
    </xf>
    <xf numFmtId="0" fontId="20" fillId="0" borderId="3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15" fillId="0" borderId="0" xfId="0" applyFont="1" applyAlignment="1">
      <alignment horizontal="left" vertical="center" indent="1"/>
    </xf>
    <xf numFmtId="166" fontId="15" fillId="0" borderId="0" xfId="0" applyNumberFormat="1" applyFont="1" applyAlignment="1">
      <alignment horizontal="center" vertical="center"/>
    </xf>
    <xf numFmtId="166" fontId="15" fillId="4" borderId="0" xfId="0" applyNumberFormat="1" applyFont="1" applyFill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3" fillId="2" borderId="7" xfId="0" applyFont="1" applyFill="1" applyBorder="1" applyAlignment="1">
      <alignment horizontal="centerContinuous"/>
    </xf>
    <xf numFmtId="0" fontId="1" fillId="2" borderId="0" xfId="0" applyFont="1" applyFill="1"/>
    <xf numFmtId="0" fontId="24" fillId="2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indent="1"/>
    </xf>
    <xf numFmtId="0" fontId="2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/>
    </xf>
    <xf numFmtId="0" fontId="15" fillId="3" borderId="0" xfId="0" applyFont="1" applyFill="1" applyAlignment="1">
      <alignment horizontal="left" vertical="center" indent="1"/>
    </xf>
    <xf numFmtId="166" fontId="25" fillId="0" borderId="3" xfId="0" applyNumberFormat="1" applyFont="1" applyBorder="1" applyAlignment="1" applyProtection="1">
      <alignment horizontal="center" vertical="center"/>
      <protection locked="0"/>
    </xf>
    <xf numFmtId="164" fontId="25" fillId="0" borderId="3" xfId="0" applyNumberFormat="1" applyFont="1" applyBorder="1" applyAlignment="1" applyProtection="1">
      <alignment horizontal="center" vertical="center"/>
      <protection locked="0"/>
    </xf>
    <xf numFmtId="166" fontId="25" fillId="0" borderId="4" xfId="0" applyNumberFormat="1" applyFont="1" applyBorder="1" applyAlignment="1" applyProtection="1">
      <alignment horizontal="center" vertical="center"/>
      <protection locked="0"/>
    </xf>
    <xf numFmtId="167" fontId="25" fillId="0" borderId="4" xfId="0" applyNumberFormat="1" applyFont="1" applyBorder="1" applyAlignment="1" applyProtection="1">
      <alignment horizontal="center" vertical="center"/>
      <protection locked="0"/>
    </xf>
    <xf numFmtId="164" fontId="25" fillId="0" borderId="4" xfId="0" applyNumberFormat="1" applyFont="1" applyBorder="1" applyAlignment="1" applyProtection="1">
      <alignment horizontal="center" vertical="center"/>
      <protection locked="0"/>
    </xf>
    <xf numFmtId="169" fontId="25" fillId="0" borderId="5" xfId="0" applyNumberFormat="1" applyFont="1" applyBorder="1" applyAlignment="1" applyProtection="1">
      <alignment horizontal="center" vertical="center"/>
      <protection locked="0"/>
    </xf>
    <xf numFmtId="167" fontId="25" fillId="0" borderId="3" xfId="0" applyNumberFormat="1" applyFont="1" applyBorder="1" applyAlignment="1" applyProtection="1">
      <alignment horizontal="center" vertical="center"/>
      <protection locked="0"/>
    </xf>
    <xf numFmtId="169" fontId="25" fillId="0" borderId="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</cellXfs>
  <cellStyles count="3">
    <cellStyle name="Normal" xfId="0" builtinId="0"/>
    <cellStyle name="Normal 2" xfId="2" xr:uid="{3C19FC2C-2EFE-4BC2-8E5A-5F381B98F804}"/>
    <cellStyle name="Normal 3" xfId="1" xr:uid="{BEA5DA17-9E5B-4665-926E-003A052C4F92}"/>
  </cellStyles>
  <dxfs count="0"/>
  <tableStyles count="0" defaultTableStyle="TableStyleMedium2" defaultPivotStyle="PivotStyleLight16"/>
  <colors>
    <mruColors>
      <color rgb="FFF4A71C"/>
      <color rgb="FF1A3048"/>
      <color rgb="FF0465A0"/>
      <color rgb="FF0A4B80"/>
      <color rgb="FFFFF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325819</xdr:colOff>
      <xdr:row>2</xdr:row>
      <xdr:rowOff>107674</xdr:rowOff>
    </xdr:from>
    <xdr:to>
      <xdr:col>3</xdr:col>
      <xdr:colOff>430734</xdr:colOff>
      <xdr:row>5</xdr:row>
      <xdr:rowOff>4756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8100" y="345800"/>
          <a:ext cx="1404949" cy="379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58860</xdr:colOff>
      <xdr:row>1</xdr:row>
      <xdr:rowOff>67705</xdr:rowOff>
    </xdr:from>
    <xdr:to>
      <xdr:col>3</xdr:col>
      <xdr:colOff>296984</xdr:colOff>
      <xdr:row>1</xdr:row>
      <xdr:rowOff>445748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04582" y="232561"/>
          <a:ext cx="1337162" cy="3780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104384</xdr:rowOff>
    </xdr:from>
    <xdr:to>
      <xdr:col>3</xdr:col>
      <xdr:colOff>241135</xdr:colOff>
      <xdr:row>1</xdr:row>
      <xdr:rowOff>482427</xdr:rowOff>
    </xdr:to>
    <xdr:pic>
      <xdr:nvPicPr>
        <xdr:cNvPr id="4" name="Graphic 8">
          <a:extLst>
            <a:ext uri="{FF2B5EF4-FFF2-40B4-BE49-F238E27FC236}">
              <a16:creationId xmlns:a16="http://schemas.microsoft.com/office/drawing/2014/main" id="{DE8CFCB8-B803-4732-96FE-FE699205F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7432" y="267484"/>
          <a:ext cx="1337162" cy="37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5416-26FA-43CE-821E-DD1B22080F61}">
  <dimension ref="B1:L34"/>
  <sheetViews>
    <sheetView showGridLines="0" tabSelected="1" zoomScale="82" zoomScaleNormal="61" zoomScaleSheetLayoutView="50" zoomScalePageLayoutView="36" workbookViewId="0"/>
  </sheetViews>
  <sheetFormatPr defaultColWidth="9.109375" defaultRowHeight="14.4" x14ac:dyDescent="0.3"/>
  <cols>
    <col min="1" max="1" width="1.6640625" style="1" customWidth="1"/>
    <col min="2" max="4" width="9.109375" style="1"/>
    <col min="5" max="5" width="5.109375" style="1" customWidth="1"/>
    <col min="6" max="11" width="15.77734375" style="1" customWidth="1"/>
    <col min="12" max="12" width="21.88671875" style="1" customWidth="1"/>
    <col min="13" max="16384" width="9.109375" style="1"/>
  </cols>
  <sheetData>
    <row r="1" spans="2:12" ht="6" customHeight="1" x14ac:dyDescent="0.3"/>
    <row r="2" spans="2:12" ht="12.7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2.7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2.75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2.75" customHeigh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2.75" customHeigh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2.75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51.4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ht="57.75" customHeight="1" x14ac:dyDescent="0.3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3.45" customHeight="1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ht="12.75" hidden="1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ht="12.75" hidden="1" customHeight="1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ht="12.75" hidden="1" customHeight="1" x14ac:dyDescent="0.3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ht="12.75" hidden="1" customHeigh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ht="12.75" hidden="1" customHeight="1" x14ac:dyDescent="0.3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12.75" hidden="1" customHeight="1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ht="12.75" hidden="1" customHeight="1" x14ac:dyDescent="0.3">
      <c r="B17" s="5"/>
      <c r="C17" s="5"/>
      <c r="D17" s="5"/>
      <c r="E17" s="5"/>
      <c r="F17" s="72"/>
      <c r="G17" s="72"/>
      <c r="H17" s="72"/>
      <c r="I17" s="72"/>
      <c r="J17" s="72"/>
      <c r="K17" s="72"/>
      <c r="L17" s="72"/>
    </row>
    <row r="18" spans="2:12" ht="199.95" customHeight="1" x14ac:dyDescent="0.6">
      <c r="B18" s="70" t="s">
        <v>24</v>
      </c>
      <c r="C18" s="6"/>
      <c r="D18" s="6"/>
      <c r="E18" s="71"/>
      <c r="F18" s="73" t="s">
        <v>25</v>
      </c>
      <c r="G18" s="73"/>
      <c r="H18" s="73"/>
      <c r="I18" s="73"/>
      <c r="J18" s="73"/>
      <c r="K18" s="73"/>
      <c r="L18" s="68"/>
    </row>
    <row r="19" spans="2:12" x14ac:dyDescent="0.3">
      <c r="B19" s="5"/>
      <c r="C19" s="5"/>
      <c r="D19" s="5"/>
      <c r="E19" s="5"/>
      <c r="F19" s="69"/>
      <c r="G19" s="69"/>
      <c r="H19" s="69"/>
      <c r="I19" s="69"/>
      <c r="J19" s="69"/>
      <c r="K19" s="69"/>
      <c r="L19" s="69"/>
    </row>
    <row r="20" spans="2:12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3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3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3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3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3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3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2:12" x14ac:dyDescent="0.3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2:12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x14ac:dyDescent="0.3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 algorithmName="SHA-512" hashValue="7ic6rJyNQdCiW+mmpbxKmzKaCG3GO/whRfVlwHv6ewncWvEIWJX2tVcX1KA/id6txvBL8GmJjmZURlERpfpX9w==" saltValue="98QYYXob02x8idT5onRSDA==" spinCount="100000" sheet="1" objects="1" scenarios="1"/>
  <mergeCells count="2">
    <mergeCell ref="F17:L17"/>
    <mergeCell ref="F18:K18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4A6C7-94E6-4863-8F0D-A3B355C3311B}">
  <dimension ref="A1:AA43"/>
  <sheetViews>
    <sheetView showGridLines="0" zoomScaleNormal="100" workbookViewId="0">
      <pane ySplit="2" topLeftCell="A3" activePane="bottomLeft" state="frozen"/>
      <selection pane="bottomLeft"/>
    </sheetView>
  </sheetViews>
  <sheetFormatPr defaultColWidth="9.109375" defaultRowHeight="14.4" x14ac:dyDescent="0.3"/>
  <cols>
    <col min="1" max="1" width="5.5546875" style="1" customWidth="1"/>
    <col min="2" max="4" width="7.6640625" style="1" customWidth="1"/>
    <col min="5" max="5" width="9.109375" style="1"/>
    <col min="6" max="6" width="12.6640625" style="1" customWidth="1"/>
    <col min="7" max="11" width="12.5546875" style="1" customWidth="1"/>
    <col min="12" max="12" width="22" style="1" bestFit="1" customWidth="1"/>
    <col min="13" max="13" width="14" style="1" bestFit="1" customWidth="1"/>
    <col min="14" max="16384" width="9.109375" style="1"/>
  </cols>
  <sheetData>
    <row r="1" spans="1:27" ht="12.75" customHeight="1" x14ac:dyDescent="0.3"/>
    <row r="2" spans="1:27" s="2" customFormat="1" ht="42.45" customHeight="1" x14ac:dyDescent="0.3">
      <c r="E2" s="67" t="s">
        <v>23</v>
      </c>
      <c r="F2" s="66"/>
      <c r="G2" s="66"/>
      <c r="H2" s="66"/>
      <c r="I2" s="66"/>
    </row>
    <row r="4" spans="1:27" ht="22.2" customHeight="1" x14ac:dyDescent="0.3">
      <c r="B4" s="86" t="s">
        <v>0</v>
      </c>
      <c r="C4" s="88"/>
      <c r="D4" s="88"/>
      <c r="E4" s="88"/>
      <c r="F4" s="88"/>
      <c r="G4" s="88"/>
    </row>
    <row r="5" spans="1:27" ht="1.05" customHeight="1" x14ac:dyDescent="0.3">
      <c r="B5" s="7"/>
      <c r="C5" s="7"/>
      <c r="D5" s="7"/>
      <c r="E5" s="7"/>
      <c r="F5" s="7"/>
      <c r="G5" s="7"/>
    </row>
    <row r="6" spans="1:27" ht="25.95" customHeight="1" x14ac:dyDescent="0.3">
      <c r="B6" s="8" t="s">
        <v>2</v>
      </c>
      <c r="C6" s="8"/>
      <c r="D6" s="8"/>
      <c r="E6" s="8"/>
      <c r="F6" s="8"/>
      <c r="G6" s="79">
        <v>0.2</v>
      </c>
      <c r="M6"/>
      <c r="N6"/>
    </row>
    <row r="7" spans="1:27" ht="25.95" customHeight="1" x14ac:dyDescent="0.3">
      <c r="B7" s="8" t="s">
        <v>19</v>
      </c>
      <c r="C7" s="8"/>
      <c r="D7" s="8"/>
      <c r="E7" s="8"/>
      <c r="F7" s="8"/>
      <c r="G7" s="78">
        <v>100</v>
      </c>
      <c r="M7"/>
      <c r="N7"/>
    </row>
    <row r="8" spans="1:27" ht="25.95" customHeight="1" x14ac:dyDescent="0.3">
      <c r="B8" s="8" t="s">
        <v>4</v>
      </c>
      <c r="C8" s="8"/>
      <c r="D8" s="8"/>
      <c r="E8" s="8"/>
      <c r="F8" s="8"/>
      <c r="G8" s="78">
        <v>5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25.95" customHeight="1" x14ac:dyDescent="0.3">
      <c r="B9" s="8" t="s">
        <v>3</v>
      </c>
      <c r="C9" s="8"/>
      <c r="D9" s="8"/>
      <c r="E9" s="8"/>
      <c r="F9" s="8"/>
      <c r="G9" s="84">
        <v>45291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25.95" customHeight="1" x14ac:dyDescent="0.3">
      <c r="B10" s="8" t="s">
        <v>1</v>
      </c>
      <c r="C10" s="8"/>
      <c r="D10" s="8"/>
      <c r="E10" s="8"/>
      <c r="F10" s="8"/>
      <c r="G10" s="79">
        <v>0.1</v>
      </c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25.95" customHeight="1" x14ac:dyDescent="0.3">
      <c r="B11" s="8" t="s">
        <v>6</v>
      </c>
      <c r="C11" s="8"/>
      <c r="D11" s="8"/>
      <c r="E11" s="8"/>
      <c r="F11" s="8"/>
      <c r="G11" s="85">
        <v>10</v>
      </c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x14ac:dyDescent="0.3">
      <c r="F12" s="4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x14ac:dyDescent="0.3">
      <c r="F13" s="4"/>
      <c r="L13" s="55" t="s">
        <v>26</v>
      </c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25.5" customHeight="1" x14ac:dyDescent="0.3">
      <c r="B14" s="86" t="s">
        <v>20</v>
      </c>
      <c r="C14" s="86"/>
      <c r="D14" s="86"/>
      <c r="E14" s="86"/>
      <c r="F14" s="86"/>
      <c r="G14" s="86"/>
      <c r="H14" s="86"/>
      <c r="I14" s="86"/>
      <c r="J14" s="86"/>
      <c r="K14" s="86"/>
      <c r="L14" s="87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.05" customHeight="1" x14ac:dyDescent="0.3">
      <c r="A15"/>
      <c r="B15" s="17"/>
      <c r="C15" s="18"/>
      <c r="D15" s="18"/>
      <c r="E15" s="18"/>
      <c r="F15" s="18"/>
      <c r="G15" s="18"/>
      <c r="H15" s="18"/>
      <c r="I15" s="17"/>
      <c r="J15" s="18"/>
      <c r="K15" s="18"/>
      <c r="L15" s="18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x14ac:dyDescent="0.3">
      <c r="A16"/>
      <c r="B16" s="30"/>
      <c r="C16" s="31"/>
      <c r="D16" s="31"/>
      <c r="E16" s="31"/>
      <c r="F16" s="31"/>
      <c r="G16" s="32"/>
      <c r="H16" s="32"/>
      <c r="I16" s="33"/>
      <c r="J16" s="32"/>
      <c r="K16" s="32"/>
      <c r="L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ht="30" customHeight="1" x14ac:dyDescent="0.3">
      <c r="B17" s="44"/>
      <c r="C17" s="44"/>
      <c r="D17" s="44"/>
      <c r="E17" s="44"/>
      <c r="F17" s="44"/>
      <c r="G17" s="45">
        <f>G9</f>
        <v>45291</v>
      </c>
      <c r="H17" s="45">
        <f>EOMONTH(G17,12)</f>
        <v>45657</v>
      </c>
      <c r="I17" s="45">
        <f t="shared" ref="I17:K17" si="0">EOMONTH(H17,12)</f>
        <v>46022</v>
      </c>
      <c r="J17" s="45">
        <f t="shared" si="0"/>
        <v>46387</v>
      </c>
      <c r="K17" s="45">
        <f t="shared" si="0"/>
        <v>46752</v>
      </c>
      <c r="L17" s="46" t="str">
        <f>"Terminal Value @ "&amp;TEXT(G10,"0%")&amp;" Perpetuity Growth Rate"</f>
        <v>Terminal Value @ 10% Perpetuity Growth Rate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ht="25.95" customHeight="1" x14ac:dyDescent="0.3">
      <c r="B18" s="11" t="s">
        <v>7</v>
      </c>
      <c r="C18" s="47"/>
      <c r="D18" s="47"/>
      <c r="E18" s="47"/>
      <c r="F18" s="47"/>
      <c r="G18" s="78">
        <v>100</v>
      </c>
      <c r="H18" s="78">
        <v>200</v>
      </c>
      <c r="I18" s="78">
        <v>300</v>
      </c>
      <c r="J18" s="78">
        <v>400</v>
      </c>
      <c r="K18" s="78">
        <v>500</v>
      </c>
      <c r="L18" s="48">
        <f>K18*((1+$G$10))/($G$6-$G$10)</f>
        <v>5500</v>
      </c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ht="25.95" customHeight="1" x14ac:dyDescent="0.3">
      <c r="B19" s="12" t="s">
        <v>12</v>
      </c>
      <c r="C19" s="49"/>
      <c r="D19" s="49"/>
      <c r="E19" s="49"/>
      <c r="F19" s="49"/>
      <c r="G19" s="13">
        <f>-PV($G$6,$G$8,$G$7,0,1)</f>
        <v>358.87345679012344</v>
      </c>
      <c r="H19" s="13">
        <f>-PV($G$6,$G$8+H$24,$G$7,0,1)-SUM($G26:G26)</f>
        <v>299.06121399176942</v>
      </c>
      <c r="I19" s="13">
        <f>-PV($G$6,$G$8+I$24,$G$7,0,1)-SUM($G26:H26)</f>
        <v>249.21767832647456</v>
      </c>
      <c r="J19" s="13">
        <f>-PV($G$6,$G$8+J$24,$G$7,0,1)-SUM($G26:I26)</f>
        <v>207.68139860539543</v>
      </c>
      <c r="K19" s="13">
        <f>-PV($G$6,$G$8+K$24,$G$7,0,1)-SUM($G26:J26)</f>
        <v>173.06783217116293</v>
      </c>
      <c r="L19" s="13">
        <f>K19</f>
        <v>173.06783217116293</v>
      </c>
    </row>
    <row r="20" spans="2:27" ht="25.95" customHeight="1" x14ac:dyDescent="0.3">
      <c r="B20" s="34" t="s">
        <v>11</v>
      </c>
      <c r="C20" s="35"/>
      <c r="D20" s="35"/>
      <c r="E20" s="35"/>
      <c r="F20" s="35"/>
      <c r="G20" s="14">
        <f t="shared" ref="G20:L20" si="1">G18*G19</f>
        <v>35887.345679012345</v>
      </c>
      <c r="H20" s="14">
        <f t="shared" si="1"/>
        <v>59812.242798353887</v>
      </c>
      <c r="I20" s="14">
        <f t="shared" si="1"/>
        <v>74765.303497942368</v>
      </c>
      <c r="J20" s="14">
        <f t="shared" si="1"/>
        <v>83072.559442158177</v>
      </c>
      <c r="K20" s="14">
        <f t="shared" si="1"/>
        <v>86533.91608558147</v>
      </c>
      <c r="L20" s="14">
        <f t="shared" si="1"/>
        <v>951873.07694139611</v>
      </c>
    </row>
    <row r="22" spans="2:27" ht="19.95" customHeight="1" x14ac:dyDescent="0.3">
      <c r="B22" s="15" t="s">
        <v>5</v>
      </c>
      <c r="C22" s="21"/>
      <c r="D22" s="21"/>
      <c r="E22" s="21"/>
      <c r="F22" s="21"/>
      <c r="G22" s="38">
        <f>SUM(G20:L20)</f>
        <v>1291944.4444444445</v>
      </c>
      <c r="H22" s="16"/>
      <c r="I22" s="16"/>
      <c r="J22" s="16"/>
      <c r="K22" s="16"/>
      <c r="L22" s="16"/>
    </row>
    <row r="23" spans="2:27" x14ac:dyDescent="0.3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27" ht="25.95" customHeight="1" x14ac:dyDescent="0.3">
      <c r="B24" s="8" t="s">
        <v>8</v>
      </c>
      <c r="C24" s="8"/>
      <c r="D24" s="8"/>
      <c r="E24" s="8"/>
      <c r="F24" s="8"/>
      <c r="G24" s="42">
        <f>YEAR(G17)-YEAR($G$9)</f>
        <v>0</v>
      </c>
      <c r="H24" s="42">
        <f>YEAR(H17)-YEAR($G$9)</f>
        <v>1</v>
      </c>
      <c r="I24" s="42">
        <f>YEAR(I17)-YEAR($G$9)</f>
        <v>2</v>
      </c>
      <c r="J24" s="42">
        <f>YEAR(J17)-YEAR($G$9)</f>
        <v>3</v>
      </c>
      <c r="K24" s="42">
        <f>YEAR(K17)-YEAR($G$9)</f>
        <v>4</v>
      </c>
      <c r="L24" s="20"/>
    </row>
    <row r="25" spans="2:27" ht="25.95" customHeight="1" x14ac:dyDescent="0.3">
      <c r="B25" s="9" t="s">
        <v>9</v>
      </c>
      <c r="C25" s="9"/>
      <c r="D25" s="9"/>
      <c r="E25" s="9"/>
      <c r="F25" s="9"/>
      <c r="G25" s="43">
        <f>1/(1+$G$6)^G24</f>
        <v>1</v>
      </c>
      <c r="H25" s="43">
        <f>1/(1+$G$6)^H24</f>
        <v>0.83333333333333337</v>
      </c>
      <c r="I25" s="43">
        <f>1/(1+$G$6)^I24</f>
        <v>0.69444444444444442</v>
      </c>
      <c r="J25" s="43">
        <f>1/(1+$G$6)^J24</f>
        <v>0.57870370370370372</v>
      </c>
      <c r="K25" s="43">
        <f>1/(1+$G$6)^K24</f>
        <v>0.48225308641975312</v>
      </c>
      <c r="L25" s="20"/>
    </row>
    <row r="26" spans="2:27" ht="25.95" customHeight="1" x14ac:dyDescent="0.3">
      <c r="B26" s="10" t="s">
        <v>13</v>
      </c>
      <c r="C26" s="10"/>
      <c r="D26" s="10"/>
      <c r="E26" s="10"/>
      <c r="F26" s="10"/>
      <c r="G26" s="22">
        <f>$G$7*G25</f>
        <v>100</v>
      </c>
      <c r="H26" s="22">
        <f>$G$7*H25</f>
        <v>83.333333333333343</v>
      </c>
      <c r="I26" s="22">
        <f>$G$7*I25</f>
        <v>69.444444444444443</v>
      </c>
      <c r="J26" s="22">
        <f>$G$7*J25</f>
        <v>57.870370370370374</v>
      </c>
      <c r="K26" s="22">
        <f>$G$7*K25</f>
        <v>48.22530864197531</v>
      </c>
      <c r="L26" s="16"/>
    </row>
    <row r="27" spans="2:27" x14ac:dyDescent="0.3">
      <c r="B27" s="16"/>
      <c r="C27" s="16"/>
      <c r="D27" s="16"/>
      <c r="E27" s="16"/>
      <c r="F27" s="16"/>
      <c r="G27" s="20"/>
      <c r="H27" s="20"/>
      <c r="I27" s="20"/>
      <c r="J27" s="20"/>
      <c r="K27" s="20"/>
      <c r="L27" s="16"/>
    </row>
    <row r="28" spans="2:27" ht="19.95" customHeight="1" x14ac:dyDescent="0.3">
      <c r="B28" s="16"/>
      <c r="C28" s="16"/>
      <c r="D28" s="16"/>
      <c r="E28" s="16"/>
      <c r="F28" s="16"/>
      <c r="G28" s="16"/>
      <c r="H28" s="16"/>
      <c r="I28" s="16"/>
      <c r="J28" s="16"/>
      <c r="K28" s="19"/>
      <c r="L28" s="55" t="s">
        <v>26</v>
      </c>
    </row>
    <row r="29" spans="2:27" s="23" customFormat="1" ht="19.95" customHeight="1" x14ac:dyDescent="0.3">
      <c r="B29" s="89" t="s">
        <v>10</v>
      </c>
      <c r="C29" s="90"/>
      <c r="D29" s="90"/>
      <c r="E29" s="90"/>
      <c r="F29" s="90"/>
      <c r="G29" s="90"/>
      <c r="H29" s="90"/>
      <c r="I29" s="90"/>
      <c r="J29" s="90"/>
      <c r="K29" s="90"/>
      <c r="L29" s="91"/>
    </row>
    <row r="30" spans="2:27" s="23" customFormat="1" ht="1.05" customHeight="1" x14ac:dyDescent="0.3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28"/>
    </row>
    <row r="31" spans="2:27" s="23" customFormat="1" x14ac:dyDescent="0.3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2:27" s="29" customFormat="1" ht="30.9" customHeight="1" x14ac:dyDescent="0.3">
      <c r="B32" s="51"/>
      <c r="C32" s="51"/>
      <c r="D32" s="51"/>
      <c r="E32" s="51"/>
      <c r="F32" s="51"/>
      <c r="G32" s="45">
        <f>G9</f>
        <v>45291</v>
      </c>
      <c r="H32" s="45">
        <f>EOMONTH(G32,12)</f>
        <v>45657</v>
      </c>
      <c r="I32" s="45">
        <f t="shared" ref="I32:K32" si="2">EOMONTH(H32,12)</f>
        <v>46022</v>
      </c>
      <c r="J32" s="45">
        <f t="shared" si="2"/>
        <v>46387</v>
      </c>
      <c r="K32" s="45">
        <f t="shared" si="2"/>
        <v>46752</v>
      </c>
      <c r="L32" s="46" t="str">
        <f>"Terminal Value @ "&amp;TEXT(G11,"0.0x")&amp;" Terminal Multiple"</f>
        <v>Terminal Value @ 10.0x Terminal Multiple</v>
      </c>
    </row>
    <row r="33" spans="2:12" s="23" customFormat="1" ht="25.95" customHeight="1" x14ac:dyDescent="0.3">
      <c r="B33" s="11" t="s">
        <v>7</v>
      </c>
      <c r="C33" s="8"/>
      <c r="D33" s="8"/>
      <c r="E33" s="8"/>
      <c r="F33" s="8"/>
      <c r="G33" s="78">
        <v>100</v>
      </c>
      <c r="H33" s="78">
        <v>200</v>
      </c>
      <c r="I33" s="78">
        <v>300</v>
      </c>
      <c r="J33" s="78">
        <v>400</v>
      </c>
      <c r="K33" s="78">
        <v>500</v>
      </c>
      <c r="L33" s="42">
        <f>K33*G11</f>
        <v>5000</v>
      </c>
    </row>
    <row r="34" spans="2:12" s="23" customFormat="1" ht="25.95" customHeight="1" x14ac:dyDescent="0.3">
      <c r="B34" s="12" t="s">
        <v>12</v>
      </c>
      <c r="C34" s="9"/>
      <c r="D34" s="9"/>
      <c r="E34" s="9"/>
      <c r="F34" s="9"/>
      <c r="G34" s="13">
        <f>-PV($G$6,$G$8,$G$7,0,1)</f>
        <v>358.87345679012344</v>
      </c>
      <c r="H34" s="13">
        <f>-PV($G$6,$G$8+H$24,$G$7,0,1)-SUM($G41:G41)</f>
        <v>299.06121399176942</v>
      </c>
      <c r="I34" s="13">
        <f>-PV($G$6,$G$8+I$24,$G$7,0,1)-SUM($G41:H41)</f>
        <v>249.21767832647456</v>
      </c>
      <c r="J34" s="13">
        <f>-PV($G$6,$G$8+J$24,$G$7,0,1)-SUM($G41:I41)</f>
        <v>207.68139860539543</v>
      </c>
      <c r="K34" s="13">
        <f>-PV($G$6,$G$8+K$24,$G$7,0,1)-SUM($G41:J41)</f>
        <v>173.06783217116293</v>
      </c>
      <c r="L34" s="13">
        <f>K34</f>
        <v>173.06783217116293</v>
      </c>
    </row>
    <row r="35" spans="2:12" s="23" customFormat="1" ht="25.95" customHeight="1" x14ac:dyDescent="0.3">
      <c r="B35" s="51" t="s">
        <v>11</v>
      </c>
      <c r="C35" s="54"/>
      <c r="D35" s="54"/>
      <c r="E35" s="54"/>
      <c r="F35" s="54"/>
      <c r="G35" s="53">
        <f t="shared" ref="G35:L35" si="3">G33*G34</f>
        <v>35887.345679012345</v>
      </c>
      <c r="H35" s="53">
        <f t="shared" si="3"/>
        <v>59812.242798353887</v>
      </c>
      <c r="I35" s="53">
        <f t="shared" si="3"/>
        <v>74765.303497942368</v>
      </c>
      <c r="J35" s="53">
        <f t="shared" si="3"/>
        <v>83072.559442158177</v>
      </c>
      <c r="K35" s="53">
        <f t="shared" si="3"/>
        <v>86533.91608558147</v>
      </c>
      <c r="L35" s="53">
        <f t="shared" si="3"/>
        <v>865339.1608558147</v>
      </c>
    </row>
    <row r="36" spans="2:12" ht="19.95" customHeight="1" x14ac:dyDescent="0.3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9.95" customHeight="1" x14ac:dyDescent="0.3">
      <c r="B37" s="15" t="s">
        <v>5</v>
      </c>
      <c r="C37" s="21"/>
      <c r="D37" s="21"/>
      <c r="E37" s="21"/>
      <c r="F37" s="21"/>
      <c r="G37" s="38">
        <f>SUM(G35:L35)</f>
        <v>1205410.528358863</v>
      </c>
      <c r="H37" s="16"/>
      <c r="I37" s="16"/>
      <c r="J37" s="16"/>
      <c r="K37" s="16"/>
      <c r="L37" s="16"/>
    </row>
    <row r="38" spans="2:12" x14ac:dyDescent="0.3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25.95" customHeight="1" x14ac:dyDescent="0.3">
      <c r="B39" s="25" t="s">
        <v>8</v>
      </c>
      <c r="C39" s="25"/>
      <c r="D39" s="25"/>
      <c r="E39" s="25"/>
      <c r="F39" s="25"/>
      <c r="G39" s="26">
        <f>YEAR(G32)-YEAR($G$9)</f>
        <v>0</v>
      </c>
      <c r="H39" s="26">
        <f>YEAR(H32)-YEAR($G$9)</f>
        <v>1</v>
      </c>
      <c r="I39" s="26">
        <f>YEAR(I32)-YEAR($G$9)</f>
        <v>2</v>
      </c>
      <c r="J39" s="26">
        <f>YEAR(J32)-YEAR($G$9)</f>
        <v>3</v>
      </c>
      <c r="K39" s="26">
        <f>YEAR(K32)-YEAR($G$9)</f>
        <v>4</v>
      </c>
      <c r="L39" s="20"/>
    </row>
    <row r="40" spans="2:12" ht="25.95" customHeight="1" x14ac:dyDescent="0.3">
      <c r="B40" s="24" t="s">
        <v>9</v>
      </c>
      <c r="C40" s="24"/>
      <c r="D40" s="24"/>
      <c r="E40" s="24"/>
      <c r="F40" s="24"/>
      <c r="G40" s="27">
        <f>1/(1+$G$6)^G39</f>
        <v>1</v>
      </c>
      <c r="H40" s="27">
        <f>1/(1+$G$6)^H39</f>
        <v>0.83333333333333337</v>
      </c>
      <c r="I40" s="27">
        <f>1/(1+$G$6)^I39</f>
        <v>0.69444444444444442</v>
      </c>
      <c r="J40" s="27">
        <f>1/(1+$G$6)^J39</f>
        <v>0.57870370370370372</v>
      </c>
      <c r="K40" s="27">
        <f>1/(1+$G$6)^K39</f>
        <v>0.48225308641975312</v>
      </c>
      <c r="L40" s="20"/>
    </row>
    <row r="41" spans="2:12" ht="25.95" customHeight="1" x14ac:dyDescent="0.3">
      <c r="B41" s="36" t="s">
        <v>13</v>
      </c>
      <c r="C41" s="36"/>
      <c r="D41" s="36"/>
      <c r="E41" s="36"/>
      <c r="F41" s="36"/>
      <c r="G41" s="37">
        <f>$G$7*G40</f>
        <v>100</v>
      </c>
      <c r="H41" s="37">
        <f>$G$7*H40</f>
        <v>83.333333333333343</v>
      </c>
      <c r="I41" s="37">
        <f>$G$7*I40</f>
        <v>69.444444444444443</v>
      </c>
      <c r="J41" s="37">
        <f>$G$7*J40</f>
        <v>57.870370370370374</v>
      </c>
      <c r="K41" s="37">
        <f>$G$7*K40</f>
        <v>48.22530864197531</v>
      </c>
      <c r="L41" s="16"/>
    </row>
    <row r="42" spans="2:12" ht="19.95" customHeight="1" x14ac:dyDescent="0.3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2:12" x14ac:dyDescent="0.3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</sheetData>
  <sheetProtection algorithmName="SHA-512" hashValue="8/ed8S8nzN0nD4rS1rnnjD/EQQ1JoeZVXdTd/64azkWiLVROEMpndnI2IASPAmxgLFYOAtpqFPexepPj9mDITQ==" saltValue="+0hkVoPnVJXzB0BPEbgNl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CC7A-A5BC-43D4-9D94-5A831BD55CF3}">
  <dimension ref="B1:P43"/>
  <sheetViews>
    <sheetView showGridLines="0" zoomScaleNormal="100" workbookViewId="0">
      <pane ySplit="2" topLeftCell="A3" activePane="bottomLeft" state="frozen"/>
      <selection pane="bottomLeft"/>
    </sheetView>
  </sheetViews>
  <sheetFormatPr defaultColWidth="9.109375" defaultRowHeight="14.4" x14ac:dyDescent="0.3"/>
  <cols>
    <col min="1" max="1" width="5.5546875" style="1" customWidth="1"/>
    <col min="2" max="4" width="7.6640625" style="1" customWidth="1"/>
    <col min="5" max="5" width="9.109375" style="1"/>
    <col min="6" max="6" width="8.33203125" style="1" customWidth="1"/>
    <col min="7" max="7" width="20.44140625" style="1" bestFit="1" customWidth="1"/>
    <col min="8" max="8" width="18.5546875" style="1" customWidth="1"/>
    <col min="9" max="9" width="21.5546875" style="1" bestFit="1" customWidth="1"/>
    <col min="10" max="11" width="14" style="1" bestFit="1" customWidth="1"/>
    <col min="12" max="12" width="20.6640625" style="1" customWidth="1"/>
    <col min="13" max="13" width="14" style="1" bestFit="1" customWidth="1"/>
    <col min="14" max="16384" width="9.109375" style="1"/>
  </cols>
  <sheetData>
    <row r="1" spans="2:16" ht="12.75" customHeight="1" x14ac:dyDescent="0.3"/>
    <row r="2" spans="2:16" s="2" customFormat="1" ht="43.2" customHeight="1" x14ac:dyDescent="0.3">
      <c r="E2" s="75" t="s">
        <v>22</v>
      </c>
      <c r="F2" s="75"/>
      <c r="G2" s="75"/>
      <c r="H2" s="75"/>
      <c r="I2" s="75"/>
    </row>
    <row r="3" spans="2:16" ht="25.5" customHeight="1" x14ac:dyDescent="0.3">
      <c r="L3"/>
      <c r="M3"/>
      <c r="N3"/>
      <c r="O3"/>
      <c r="P3"/>
    </row>
    <row r="4" spans="2:16" x14ac:dyDescent="0.3">
      <c r="B4" s="86" t="s">
        <v>0</v>
      </c>
      <c r="C4" s="86"/>
      <c r="D4" s="86"/>
      <c r="E4" s="86"/>
      <c r="F4" s="86"/>
      <c r="G4" s="86"/>
      <c r="H4" s="52"/>
      <c r="I4" s="52"/>
    </row>
    <row r="5" spans="2:16" ht="1.05" customHeight="1" x14ac:dyDescent="0.3">
      <c r="B5" s="57"/>
      <c r="C5" s="57"/>
      <c r="D5" s="57"/>
      <c r="E5" s="57"/>
      <c r="F5" s="57"/>
      <c r="G5" s="57"/>
      <c r="H5" s="52"/>
      <c r="I5" s="52"/>
    </row>
    <row r="6" spans="2:16" s="23" customFormat="1" ht="25.95" customHeight="1" x14ac:dyDescent="0.3">
      <c r="B6" s="8" t="s">
        <v>2</v>
      </c>
      <c r="C6" s="58"/>
      <c r="D6" s="58"/>
      <c r="E6" s="58"/>
      <c r="F6" s="8"/>
      <c r="G6" s="79">
        <v>0.2</v>
      </c>
      <c r="H6" s="54"/>
      <c r="I6" s="54"/>
    </row>
    <row r="7" spans="2:16" s="23" customFormat="1" ht="25.95" customHeight="1" x14ac:dyDescent="0.3">
      <c r="B7" s="9" t="s">
        <v>21</v>
      </c>
      <c r="C7" s="9"/>
      <c r="D7" s="9"/>
      <c r="E7" s="9"/>
      <c r="F7" s="9"/>
      <c r="G7" s="80">
        <v>100</v>
      </c>
      <c r="H7" s="54"/>
      <c r="I7" s="54"/>
    </row>
    <row r="8" spans="2:16" s="23" customFormat="1" ht="25.95" customHeight="1" x14ac:dyDescent="0.3">
      <c r="B8" s="9" t="s">
        <v>4</v>
      </c>
      <c r="C8" s="9"/>
      <c r="D8" s="9"/>
      <c r="E8" s="9"/>
      <c r="F8" s="9"/>
      <c r="G8" s="80">
        <v>5</v>
      </c>
      <c r="H8" s="54"/>
      <c r="I8" s="54"/>
    </row>
    <row r="9" spans="2:16" s="23" customFormat="1" ht="25.95" customHeight="1" x14ac:dyDescent="0.3">
      <c r="B9" s="9" t="s">
        <v>3</v>
      </c>
      <c r="C9" s="9"/>
      <c r="D9" s="9"/>
      <c r="E9" s="9"/>
      <c r="F9" s="9"/>
      <c r="G9" s="81">
        <v>45291</v>
      </c>
      <c r="H9" s="54"/>
      <c r="I9" s="54"/>
    </row>
    <row r="10" spans="2:16" s="23" customFormat="1" ht="25.95" customHeight="1" x14ac:dyDescent="0.3">
      <c r="B10" s="9" t="s">
        <v>1</v>
      </c>
      <c r="C10" s="9"/>
      <c r="D10" s="9"/>
      <c r="E10" s="9"/>
      <c r="F10" s="9"/>
      <c r="G10" s="82">
        <v>0.1</v>
      </c>
      <c r="H10" s="54"/>
      <c r="I10" s="54"/>
    </row>
    <row r="11" spans="2:16" s="23" customFormat="1" ht="25.95" customHeight="1" x14ac:dyDescent="0.3">
      <c r="B11" s="10" t="s">
        <v>6</v>
      </c>
      <c r="C11" s="10"/>
      <c r="D11" s="10"/>
      <c r="E11" s="10"/>
      <c r="F11" s="10"/>
      <c r="G11" s="83">
        <v>10</v>
      </c>
      <c r="H11" s="54"/>
      <c r="I11" s="54"/>
    </row>
    <row r="12" spans="2:16" x14ac:dyDescent="0.3">
      <c r="B12" s="52"/>
      <c r="C12" s="52"/>
      <c r="D12" s="52"/>
      <c r="E12" s="52"/>
      <c r="F12" s="52"/>
      <c r="G12" s="52"/>
      <c r="H12" s="52"/>
      <c r="I12" s="52"/>
      <c r="L12"/>
    </row>
    <row r="13" spans="2:16" ht="25.95" customHeight="1" x14ac:dyDescent="0.3">
      <c r="B13" s="52"/>
      <c r="C13" s="52"/>
      <c r="D13" s="52"/>
      <c r="E13" s="52"/>
      <c r="F13" s="52"/>
      <c r="G13" s="55" t="s">
        <v>26</v>
      </c>
      <c r="H13" s="52"/>
      <c r="I13" s="52"/>
      <c r="L13"/>
    </row>
    <row r="14" spans="2:16" ht="25.95" customHeight="1" x14ac:dyDescent="0.3">
      <c r="B14" s="86" t="s">
        <v>15</v>
      </c>
      <c r="C14" s="86"/>
      <c r="D14" s="86"/>
      <c r="E14" s="86"/>
      <c r="F14" s="86"/>
      <c r="G14" s="87"/>
      <c r="H14" s="52"/>
      <c r="I14" s="52"/>
      <c r="L14"/>
    </row>
    <row r="15" spans="2:16" ht="1.05" customHeight="1" x14ac:dyDescent="0.3">
      <c r="B15" s="60"/>
      <c r="C15" s="60"/>
      <c r="D15" s="60"/>
      <c r="E15" s="60"/>
      <c r="F15" s="60"/>
      <c r="G15" s="61"/>
      <c r="H15" s="52"/>
      <c r="I15" s="52"/>
      <c r="L15"/>
    </row>
    <row r="16" spans="2:16" ht="12.75" customHeight="1" x14ac:dyDescent="0.3">
      <c r="B16" s="50"/>
      <c r="C16" s="50"/>
      <c r="D16" s="50"/>
      <c r="E16" s="50"/>
      <c r="F16" s="50"/>
      <c r="G16" s="59"/>
      <c r="H16" s="52"/>
      <c r="I16" s="52"/>
      <c r="L16"/>
    </row>
    <row r="17" spans="2:12" ht="25.95" customHeight="1" x14ac:dyDescent="0.3">
      <c r="B17" s="54"/>
      <c r="C17" s="54"/>
      <c r="D17" s="54"/>
      <c r="E17" s="54"/>
      <c r="F17" s="54"/>
      <c r="G17" s="45">
        <f>G9</f>
        <v>45291</v>
      </c>
      <c r="H17" s="52"/>
      <c r="I17" s="52"/>
      <c r="L17"/>
    </row>
    <row r="18" spans="2:12" ht="25.95" customHeight="1" x14ac:dyDescent="0.3">
      <c r="B18" s="11" t="s">
        <v>7</v>
      </c>
      <c r="C18" s="8"/>
      <c r="D18" s="8"/>
      <c r="E18" s="8"/>
      <c r="F18" s="8"/>
      <c r="G18" s="78">
        <v>100</v>
      </c>
      <c r="H18" s="52"/>
      <c r="I18" s="52"/>
      <c r="L18"/>
    </row>
    <row r="19" spans="2:12" ht="25.95" customHeight="1" x14ac:dyDescent="0.3">
      <c r="B19" s="12" t="s">
        <v>12</v>
      </c>
      <c r="C19" s="9"/>
      <c r="D19" s="9"/>
      <c r="E19" s="9"/>
      <c r="F19" s="9"/>
      <c r="G19" s="13">
        <f>-PV($G$6,$G$8,$G$7,0,1)</f>
        <v>358.87345679012344</v>
      </c>
      <c r="H19" s="52"/>
      <c r="I19" s="52"/>
      <c r="L19"/>
    </row>
    <row r="20" spans="2:12" ht="25.95" customHeight="1" x14ac:dyDescent="0.3">
      <c r="B20" s="34" t="s">
        <v>11</v>
      </c>
      <c r="C20" s="34"/>
      <c r="D20" s="34"/>
      <c r="E20" s="34"/>
      <c r="F20" s="34"/>
      <c r="G20" s="14">
        <f>G18*G19</f>
        <v>35887.345679012345</v>
      </c>
      <c r="H20" s="52"/>
      <c r="I20" s="52"/>
      <c r="L20"/>
    </row>
    <row r="21" spans="2:12" ht="25.95" customHeight="1" x14ac:dyDescent="0.3">
      <c r="B21" s="52"/>
      <c r="C21" s="52"/>
      <c r="D21" s="52"/>
      <c r="E21" s="52"/>
      <c r="F21" s="52"/>
      <c r="G21" s="52"/>
      <c r="H21" s="52"/>
      <c r="I21" s="52"/>
    </row>
    <row r="22" spans="2:12" ht="25.95" customHeight="1" x14ac:dyDescent="0.3">
      <c r="B22" s="15" t="s">
        <v>14</v>
      </c>
      <c r="C22" s="21"/>
      <c r="D22" s="21"/>
      <c r="E22" s="21"/>
      <c r="F22" s="21"/>
      <c r="G22" s="38">
        <f>G20</f>
        <v>35887.345679012345</v>
      </c>
      <c r="H22" s="52"/>
      <c r="I22" s="52"/>
    </row>
    <row r="23" spans="2:12" x14ac:dyDescent="0.3">
      <c r="B23" s="52"/>
      <c r="C23" s="52"/>
      <c r="D23" s="52"/>
      <c r="E23" s="52"/>
      <c r="F23" s="52"/>
      <c r="G23" s="56"/>
      <c r="H23" s="52"/>
      <c r="I23" s="52"/>
    </row>
    <row r="24" spans="2:12" x14ac:dyDescent="0.3">
      <c r="B24" s="52"/>
      <c r="C24" s="52"/>
      <c r="D24" s="52"/>
      <c r="E24" s="52"/>
      <c r="F24" s="52"/>
      <c r="G24" s="56"/>
      <c r="H24" s="52"/>
      <c r="I24" s="55" t="s">
        <v>26</v>
      </c>
    </row>
    <row r="25" spans="2:12" ht="25.95" customHeight="1" x14ac:dyDescent="0.3">
      <c r="B25" s="86" t="s">
        <v>16</v>
      </c>
      <c r="C25" s="86"/>
      <c r="D25" s="86"/>
      <c r="E25" s="86"/>
      <c r="F25" s="86"/>
      <c r="G25" s="86"/>
      <c r="H25" s="86"/>
      <c r="I25" s="87"/>
      <c r="J25" s="3"/>
      <c r="K25" s="3"/>
      <c r="L25" s="3"/>
    </row>
    <row r="26" spans="2:12" ht="1.05" customHeight="1" x14ac:dyDescent="0.3">
      <c r="B26" s="76"/>
      <c r="C26" s="76"/>
      <c r="D26" s="76"/>
      <c r="E26" s="76"/>
      <c r="F26" s="76"/>
      <c r="G26" s="76"/>
      <c r="H26" s="76"/>
      <c r="I26" s="61"/>
      <c r="J26" s="3"/>
      <c r="K26" s="3"/>
      <c r="L26" s="3"/>
    </row>
    <row r="27" spans="2:12" x14ac:dyDescent="0.3">
      <c r="B27" s="50"/>
      <c r="C27" s="50"/>
      <c r="D27" s="50"/>
      <c r="E27" s="50"/>
      <c r="F27" s="50"/>
      <c r="G27" s="50"/>
      <c r="H27" s="50"/>
      <c r="I27" s="59"/>
      <c r="J27" s="3"/>
      <c r="K27" s="3"/>
      <c r="L27" s="3"/>
    </row>
    <row r="28" spans="2:12" ht="25.95" customHeight="1" x14ac:dyDescent="0.3">
      <c r="B28" s="54"/>
      <c r="C28" s="54"/>
      <c r="D28" s="54"/>
      <c r="E28" s="54"/>
      <c r="F28" s="54"/>
      <c r="G28" s="45">
        <v>44561</v>
      </c>
      <c r="H28" s="45">
        <v>44926</v>
      </c>
      <c r="I28" s="45">
        <v>45291</v>
      </c>
      <c r="J28" s="3"/>
      <c r="K28" s="3"/>
      <c r="L28" s="3"/>
    </row>
    <row r="29" spans="2:12" ht="25.95" customHeight="1" x14ac:dyDescent="0.3">
      <c r="B29" s="11" t="s">
        <v>7</v>
      </c>
      <c r="C29" s="8"/>
      <c r="D29" s="8"/>
      <c r="E29" s="8"/>
      <c r="F29" s="8"/>
      <c r="G29" s="78">
        <v>25</v>
      </c>
      <c r="H29" s="78">
        <v>50</v>
      </c>
      <c r="I29" s="78">
        <v>100</v>
      </c>
      <c r="J29" s="3"/>
      <c r="K29" s="3"/>
      <c r="L29" s="3"/>
    </row>
    <row r="30" spans="2:12" ht="25.95" customHeight="1" x14ac:dyDescent="0.3">
      <c r="B30" s="12" t="s">
        <v>12</v>
      </c>
      <c r="C30" s="9"/>
      <c r="D30" s="9"/>
      <c r="E30" s="9"/>
      <c r="F30" s="9"/>
      <c r="G30" s="13">
        <f>-PV($G$6,$G$8+G37,$G$7,0,1)+G38</f>
        <v>452.77777777777771</v>
      </c>
      <c r="H30" s="13">
        <f>-PV($G$6,$G$8+H37,$G$7,0,1)+H38</f>
        <v>410.64814814814815</v>
      </c>
      <c r="I30" s="13">
        <f>-PV($G$6,$G$8+I37,$G$7,0,1)+I38</f>
        <v>358.87345679012344</v>
      </c>
      <c r="J30" s="3"/>
      <c r="K30" s="3"/>
      <c r="L30" s="3"/>
    </row>
    <row r="31" spans="2:12" ht="25.95" customHeight="1" x14ac:dyDescent="0.3">
      <c r="B31" s="34" t="s">
        <v>11</v>
      </c>
      <c r="C31" s="34"/>
      <c r="D31" s="34"/>
      <c r="E31" s="34"/>
      <c r="F31" s="34"/>
      <c r="G31" s="14">
        <f>G29*G30</f>
        <v>11319.444444444443</v>
      </c>
      <c r="H31" s="14">
        <f>H29*H30</f>
        <v>20532.407407407409</v>
      </c>
      <c r="I31" s="14">
        <f>I29*I30</f>
        <v>35887.345679012345</v>
      </c>
      <c r="J31" s="3"/>
      <c r="K31" s="3"/>
      <c r="L31" s="3"/>
    </row>
    <row r="32" spans="2:12" x14ac:dyDescent="0.3">
      <c r="B32" s="52"/>
      <c r="C32" s="52"/>
      <c r="D32" s="52"/>
      <c r="E32" s="52"/>
      <c r="F32" s="52"/>
      <c r="G32" s="52"/>
      <c r="H32" s="56"/>
      <c r="I32" s="56"/>
      <c r="J32" s="3"/>
      <c r="K32" s="3"/>
      <c r="L32" s="3"/>
    </row>
    <row r="33" spans="2:12" ht="25.95" customHeight="1" x14ac:dyDescent="0.3">
      <c r="B33" s="77" t="s">
        <v>18</v>
      </c>
      <c r="C33" s="77"/>
      <c r="D33" s="77"/>
      <c r="E33" s="77"/>
      <c r="F33" s="77"/>
      <c r="G33" s="38">
        <f>SUM(G31:I31)</f>
        <v>67739.1975308642</v>
      </c>
      <c r="H33" s="56"/>
      <c r="I33" s="56"/>
      <c r="J33" s="3"/>
      <c r="K33" s="3"/>
      <c r="L33" s="3"/>
    </row>
    <row r="34" spans="2:12" ht="14.7" customHeight="1" x14ac:dyDescent="0.3">
      <c r="B34" s="62"/>
      <c r="C34" s="62"/>
      <c r="D34" s="62"/>
      <c r="E34" s="62"/>
      <c r="F34" s="62"/>
      <c r="G34" s="63"/>
      <c r="H34" s="56"/>
      <c r="I34" s="56"/>
      <c r="J34" s="3"/>
      <c r="K34" s="3"/>
      <c r="L34" s="3"/>
    </row>
    <row r="35" spans="2:12" ht="25.95" customHeight="1" x14ac:dyDescent="0.3">
      <c r="B35" s="74" t="s">
        <v>15</v>
      </c>
      <c r="C35" s="74"/>
      <c r="D35" s="74"/>
      <c r="E35" s="74"/>
      <c r="F35" s="74"/>
      <c r="G35" s="64">
        <f>I31</f>
        <v>35887.345679012345</v>
      </c>
      <c r="H35" s="56"/>
      <c r="I35" s="56"/>
      <c r="J35" s="3"/>
      <c r="K35" s="3"/>
      <c r="L35" s="3"/>
    </row>
    <row r="36" spans="2:12" x14ac:dyDescent="0.3">
      <c r="B36" s="52"/>
      <c r="C36" s="52"/>
      <c r="D36" s="52"/>
      <c r="E36" s="52"/>
      <c r="F36" s="52"/>
      <c r="G36" s="52"/>
      <c r="H36" s="56"/>
      <c r="I36" s="56"/>
      <c r="J36" s="3"/>
      <c r="K36" s="3"/>
      <c r="L36" s="3"/>
    </row>
    <row r="37" spans="2:12" ht="25.95" customHeight="1" x14ac:dyDescent="0.3">
      <c r="B37" s="8" t="s">
        <v>8</v>
      </c>
      <c r="C37" s="8"/>
      <c r="D37" s="8"/>
      <c r="E37" s="8"/>
      <c r="F37" s="8"/>
      <c r="G37" s="42">
        <f>YEAR(G28)-YEAR($G$9)</f>
        <v>-2</v>
      </c>
      <c r="H37" s="42">
        <f>YEAR(H28)-YEAR($G$9)</f>
        <v>-1</v>
      </c>
      <c r="I37" s="42">
        <f>YEAR(I28)-YEAR($G$9)</f>
        <v>0</v>
      </c>
      <c r="J37" s="3"/>
      <c r="K37" s="3"/>
      <c r="L37" s="3"/>
    </row>
    <row r="38" spans="2:12" ht="25.95" customHeight="1" x14ac:dyDescent="0.3">
      <c r="B38" s="9" t="s">
        <v>17</v>
      </c>
      <c r="C38" s="9"/>
      <c r="D38" s="9"/>
      <c r="E38" s="9"/>
      <c r="F38" s="9"/>
      <c r="G38" s="13">
        <f>-G37*$G$7</f>
        <v>200</v>
      </c>
      <c r="H38" s="13">
        <f>-H37*$G$7</f>
        <v>100</v>
      </c>
      <c r="I38" s="13">
        <f>-I37*$G$7</f>
        <v>0</v>
      </c>
      <c r="J38" s="3"/>
      <c r="K38" s="3"/>
      <c r="L38" s="3"/>
    </row>
    <row r="39" spans="2:12" ht="25.95" customHeight="1" x14ac:dyDescent="0.3">
      <c r="B39" s="23"/>
      <c r="C39" s="23"/>
      <c r="D39" s="23"/>
      <c r="E39" s="23"/>
      <c r="F39" s="23"/>
      <c r="G39" s="23"/>
      <c r="H39" s="65"/>
      <c r="I39" s="65"/>
      <c r="J39" s="3"/>
      <c r="K39" s="3"/>
      <c r="L39" s="3"/>
    </row>
    <row r="40" spans="2:12" ht="25.95" customHeight="1" x14ac:dyDescent="0.3">
      <c r="H40" s="3"/>
      <c r="I40" s="3"/>
      <c r="J40" s="3"/>
      <c r="K40" s="3"/>
      <c r="L40" s="3"/>
    </row>
    <row r="41" spans="2:12" ht="25.95" customHeight="1" x14ac:dyDescent="0.3">
      <c r="H41" s="3"/>
      <c r="I41" s="3"/>
      <c r="J41" s="3"/>
      <c r="K41" s="3"/>
      <c r="L41" s="3"/>
    </row>
    <row r="42" spans="2:12" x14ac:dyDescent="0.3">
      <c r="H42" s="3"/>
      <c r="I42" s="3"/>
      <c r="J42" s="3"/>
      <c r="K42" s="3"/>
      <c r="L42" s="3"/>
    </row>
    <row r="43" spans="2:12" x14ac:dyDescent="0.3">
      <c r="H43" s="3"/>
      <c r="I43" s="3"/>
      <c r="J43" s="3"/>
      <c r="K43" s="3"/>
      <c r="L43" s="3"/>
    </row>
  </sheetData>
  <sheetProtection algorithmName="SHA-512" hashValue="RLLLqwsUT8E87A20Mt1FGXj8MOuXGGksEO85CSW5VwCaBg4mvGGxvY7Pnd4QLOHxhDc2UTPZ7/KYUnNSCcatbQ==" saltValue="frPXV5zg00h0w0R2MwDzWQ==" spinCount="100000" sheet="1" objects="1" scenarios="1"/>
  <mergeCells count="4">
    <mergeCell ref="B35:F35"/>
    <mergeCell ref="E2:I2"/>
    <mergeCell ref="B26:H26"/>
    <mergeCell ref="B33:F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Carbon Enterprise Value</vt:lpstr>
      <vt:lpstr>Carbon Emissions Avoidance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LRNE</dc:creator>
  <cp:lastModifiedBy>Charlotte Neuhoff</cp:lastModifiedBy>
  <dcterms:created xsi:type="dcterms:W3CDTF">2023-05-16T18:56:23Z</dcterms:created>
  <dcterms:modified xsi:type="dcterms:W3CDTF">2023-09-29T21:11:28Z</dcterms:modified>
</cp:coreProperties>
</file>